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op/Documents/documentos 2021/circulares/pdf/"/>
    </mc:Choice>
  </mc:AlternateContent>
  <xr:revisionPtr revIDLastSave="0" documentId="8_{646E8E74-F39A-5141-91FD-06C66B4C4DEC}" xr6:coauthVersionLast="46" xr6:coauthVersionMax="46" xr10:uidLastSave="{00000000-0000-0000-0000-000000000000}"/>
  <bookViews>
    <workbookView xWindow="0" yWindow="500" windowWidth="23260" windowHeight="12600" activeTab="1" xr2:uid="{00000000-000D-0000-FFFF-FFFF00000000}"/>
  </bookViews>
  <sheets>
    <sheet name="Datos Generales" sheetId="4" r:id="rId1"/>
    <sheet name="Solución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" i="4" l="1"/>
  <c r="C11" i="4"/>
  <c r="C6" i="3"/>
  <c r="D6" i="3"/>
  <c r="E6" i="3"/>
  <c r="E33" i="3" s="1"/>
  <c r="F6" i="3"/>
  <c r="F61" i="3" s="1"/>
  <c r="G6" i="3"/>
  <c r="G21" i="3" s="1"/>
  <c r="H6" i="3"/>
  <c r="H33" i="3" s="1"/>
  <c r="I6" i="3"/>
  <c r="I46" i="3" s="1"/>
  <c r="J6" i="3"/>
  <c r="J61" i="3" s="1"/>
  <c r="K6" i="3"/>
  <c r="L6" i="3"/>
  <c r="L33" i="3" s="1"/>
  <c r="M6" i="3"/>
  <c r="M61" i="3" s="1"/>
  <c r="C7" i="3"/>
  <c r="D7" i="3"/>
  <c r="E7" i="3"/>
  <c r="E34" i="3" s="1"/>
  <c r="F7" i="3"/>
  <c r="F34" i="3" s="1"/>
  <c r="G7" i="3"/>
  <c r="G34" i="3" s="1"/>
  <c r="H7" i="3"/>
  <c r="I7" i="3"/>
  <c r="I34" i="3" s="1"/>
  <c r="J7" i="3"/>
  <c r="J34" i="3" s="1"/>
  <c r="K7" i="3"/>
  <c r="K34" i="3" s="1"/>
  <c r="L7" i="3"/>
  <c r="C8" i="3"/>
  <c r="D8" i="3"/>
  <c r="E8" i="3"/>
  <c r="E48" i="3" s="1"/>
  <c r="F8" i="3"/>
  <c r="G8" i="3"/>
  <c r="G48" i="3" s="1"/>
  <c r="H8" i="3"/>
  <c r="H48" i="3" s="1"/>
  <c r="I8" i="3"/>
  <c r="I48" i="3" s="1"/>
  <c r="J8" i="3"/>
  <c r="K8" i="3"/>
  <c r="K48" i="3" s="1"/>
  <c r="L8" i="3"/>
  <c r="L48" i="3" s="1"/>
  <c r="C9" i="3"/>
  <c r="D9" i="3"/>
  <c r="E9" i="3"/>
  <c r="E47" i="3" s="1"/>
  <c r="F9" i="3"/>
  <c r="F35" i="3" s="1"/>
  <c r="G9" i="3"/>
  <c r="G35" i="3" s="1"/>
  <c r="H9" i="3"/>
  <c r="H35" i="3" s="1"/>
  <c r="I9" i="3"/>
  <c r="I47" i="3" s="1"/>
  <c r="J9" i="3"/>
  <c r="J47" i="3" s="1"/>
  <c r="J68" i="3" s="1"/>
  <c r="K9" i="3"/>
  <c r="K47" i="3" s="1"/>
  <c r="K68" i="3" s="1"/>
  <c r="L9" i="3"/>
  <c r="C10" i="3"/>
  <c r="D10" i="3"/>
  <c r="E10" i="3"/>
  <c r="F10" i="3"/>
  <c r="G10" i="3"/>
  <c r="H10" i="3"/>
  <c r="I10" i="3"/>
  <c r="J10" i="3"/>
  <c r="K10" i="3"/>
  <c r="L10" i="3"/>
  <c r="C11" i="3"/>
  <c r="D11" i="3"/>
  <c r="E11" i="3"/>
  <c r="F11" i="3"/>
  <c r="G11" i="3"/>
  <c r="H11" i="3"/>
  <c r="I11" i="3"/>
  <c r="J11" i="3"/>
  <c r="K11" i="3"/>
  <c r="L11" i="3"/>
  <c r="C13" i="3"/>
  <c r="C36" i="3" s="1"/>
  <c r="D13" i="3"/>
  <c r="E13" i="3"/>
  <c r="E36" i="3" s="1"/>
  <c r="F13" i="3"/>
  <c r="G13" i="3"/>
  <c r="G36" i="3" s="1"/>
  <c r="H13" i="3"/>
  <c r="H36" i="3" s="1"/>
  <c r="I13" i="3"/>
  <c r="I36" i="3" s="1"/>
  <c r="J13" i="3"/>
  <c r="K13" i="3"/>
  <c r="K36" i="3" s="1"/>
  <c r="L13" i="3"/>
  <c r="L36" i="3" s="1"/>
  <c r="C15" i="3"/>
  <c r="C22" i="3" s="1"/>
  <c r="D15" i="3"/>
  <c r="E15" i="3"/>
  <c r="E22" i="3" s="1"/>
  <c r="F15" i="3"/>
  <c r="F22" i="3" s="1"/>
  <c r="G15" i="3"/>
  <c r="G22" i="3" s="1"/>
  <c r="H15" i="3"/>
  <c r="I15" i="3"/>
  <c r="I22" i="3" s="1"/>
  <c r="J15" i="3"/>
  <c r="J22" i="3" s="1"/>
  <c r="K15" i="3"/>
  <c r="K22" i="3" s="1"/>
  <c r="L15" i="3"/>
  <c r="C21" i="3"/>
  <c r="D21" i="3"/>
  <c r="E21" i="3"/>
  <c r="K21" i="3"/>
  <c r="L21" i="3"/>
  <c r="M21" i="3"/>
  <c r="D22" i="3"/>
  <c r="H22" i="3"/>
  <c r="L22" i="3"/>
  <c r="C33" i="3"/>
  <c r="D33" i="3"/>
  <c r="G33" i="3"/>
  <c r="I33" i="3"/>
  <c r="K33" i="3"/>
  <c r="D34" i="3"/>
  <c r="H34" i="3"/>
  <c r="L34" i="3"/>
  <c r="D35" i="3"/>
  <c r="L35" i="3"/>
  <c r="F36" i="3"/>
  <c r="J36" i="3"/>
  <c r="C46" i="3"/>
  <c r="D46" i="3"/>
  <c r="G46" i="3"/>
  <c r="H46" i="3"/>
  <c r="K46" i="3"/>
  <c r="D47" i="3"/>
  <c r="F47" i="3"/>
  <c r="H47" i="3"/>
  <c r="H49" i="3" s="1"/>
  <c r="L47" i="3"/>
  <c r="L68" i="3" s="1"/>
  <c r="C48" i="3"/>
  <c r="F48" i="3"/>
  <c r="J48" i="3"/>
  <c r="C61" i="3"/>
  <c r="D61" i="3"/>
  <c r="G61" i="3"/>
  <c r="H61" i="3"/>
  <c r="K61" i="3"/>
  <c r="M13" i="4"/>
  <c r="M9" i="4"/>
  <c r="M8" i="4"/>
  <c r="H21" i="3" l="1"/>
  <c r="I21" i="3"/>
  <c r="F21" i="3"/>
  <c r="J21" i="3"/>
  <c r="L61" i="3"/>
  <c r="F49" i="3"/>
  <c r="L37" i="3"/>
  <c r="L39" i="3" s="1"/>
  <c r="E61" i="3"/>
  <c r="J35" i="3"/>
  <c r="J37" i="3" s="1"/>
  <c r="J39" i="3" s="1"/>
  <c r="L46" i="3"/>
  <c r="F37" i="3"/>
  <c r="F39" i="3" s="1"/>
  <c r="F62" i="3" s="1"/>
  <c r="M9" i="3"/>
  <c r="J46" i="3"/>
  <c r="F46" i="3"/>
  <c r="M13" i="3"/>
  <c r="H68" i="3"/>
  <c r="I61" i="3"/>
  <c r="L49" i="3"/>
  <c r="E46" i="3"/>
  <c r="K35" i="3"/>
  <c r="K37" i="3" s="1"/>
  <c r="K39" i="3" s="1"/>
  <c r="K62" i="3" s="1"/>
  <c r="M7" i="3"/>
  <c r="F68" i="3"/>
  <c r="J49" i="3"/>
  <c r="C47" i="3"/>
  <c r="C68" i="3" s="1"/>
  <c r="M15" i="3"/>
  <c r="M22" i="3" s="1"/>
  <c r="F23" i="3" s="1"/>
  <c r="F25" i="3" s="1"/>
  <c r="F50" i="3" s="1"/>
  <c r="M10" i="3"/>
  <c r="M8" i="3"/>
  <c r="H37" i="3"/>
  <c r="H39" i="3" s="1"/>
  <c r="G37" i="3"/>
  <c r="G39" i="3" s="1"/>
  <c r="G62" i="3" s="1"/>
  <c r="D68" i="3"/>
  <c r="G47" i="3"/>
  <c r="G68" i="3" s="1"/>
  <c r="C35" i="3"/>
  <c r="H23" i="3"/>
  <c r="H25" i="3" s="1"/>
  <c r="H50" i="3" s="1"/>
  <c r="K49" i="3"/>
  <c r="M11" i="3"/>
  <c r="L23" i="3"/>
  <c r="L25" i="3" s="1"/>
  <c r="L50" i="3" s="1"/>
  <c r="D23" i="3"/>
  <c r="D25" i="3" s="1"/>
  <c r="D50" i="3" s="1"/>
  <c r="I68" i="3"/>
  <c r="I49" i="3"/>
  <c r="E68" i="3"/>
  <c r="E49" i="3"/>
  <c r="L62" i="3"/>
  <c r="K23" i="3"/>
  <c r="K25" i="3" s="1"/>
  <c r="K50" i="3" s="1"/>
  <c r="G23" i="3"/>
  <c r="G25" i="3" s="1"/>
  <c r="G50" i="3" s="1"/>
  <c r="D48" i="3"/>
  <c r="M48" i="3" s="1"/>
  <c r="I35" i="3"/>
  <c r="I37" i="3" s="1"/>
  <c r="I39" i="3" s="1"/>
  <c r="E35" i="3"/>
  <c r="E37" i="3" s="1"/>
  <c r="E39" i="3" s="1"/>
  <c r="J33" i="3"/>
  <c r="F33" i="3"/>
  <c r="C34" i="3"/>
  <c r="D36" i="3"/>
  <c r="D37" i="3" s="1"/>
  <c r="D39" i="3" s="1"/>
  <c r="M10" i="4"/>
  <c r="M7" i="4"/>
  <c r="M15" i="4"/>
  <c r="H51" i="3" l="1"/>
  <c r="H63" i="3" s="1"/>
  <c r="F51" i="3"/>
  <c r="F63" i="3" s="1"/>
  <c r="E23" i="3"/>
  <c r="E25" i="3" s="1"/>
  <c r="E50" i="3" s="1"/>
  <c r="J51" i="3"/>
  <c r="J63" i="3" s="1"/>
  <c r="J23" i="3"/>
  <c r="J25" i="3" s="1"/>
  <c r="J50" i="3" s="1"/>
  <c r="C23" i="3"/>
  <c r="I23" i="3"/>
  <c r="I25" i="3" s="1"/>
  <c r="I50" i="3" s="1"/>
  <c r="G49" i="3"/>
  <c r="G51" i="3" s="1"/>
  <c r="G63" i="3" s="1"/>
  <c r="L51" i="3"/>
  <c r="L63" i="3" s="1"/>
  <c r="L65" i="3" s="1"/>
  <c r="M68" i="3"/>
  <c r="C49" i="3"/>
  <c r="F65" i="3"/>
  <c r="F67" i="3" s="1"/>
  <c r="J62" i="3"/>
  <c r="H62" i="3"/>
  <c r="H65" i="3" s="1"/>
  <c r="K51" i="3"/>
  <c r="K63" i="3" s="1"/>
  <c r="K65" i="3" s="1"/>
  <c r="K70" i="3" s="1"/>
  <c r="M47" i="3"/>
  <c r="D49" i="3"/>
  <c r="I51" i="3"/>
  <c r="I63" i="3" s="1"/>
  <c r="I62" i="3"/>
  <c r="E51" i="3"/>
  <c r="E63" i="3" s="1"/>
  <c r="E62" i="3"/>
  <c r="G65" i="3"/>
  <c r="M35" i="3"/>
  <c r="D51" i="3"/>
  <c r="D63" i="3" s="1"/>
  <c r="D62" i="3"/>
  <c r="M36" i="3"/>
  <c r="M34" i="3"/>
  <c r="C37" i="3"/>
  <c r="C25" i="3"/>
  <c r="M23" i="3"/>
  <c r="L70" i="3" l="1"/>
  <c r="L67" i="3"/>
  <c r="J65" i="3"/>
  <c r="J70" i="3" s="1"/>
  <c r="I65" i="3"/>
  <c r="I67" i="3" s="1"/>
  <c r="E65" i="3"/>
  <c r="D65" i="3"/>
  <c r="D67" i="3" s="1"/>
  <c r="K67" i="3"/>
  <c r="M49" i="3"/>
  <c r="F70" i="3"/>
  <c r="H67" i="3"/>
  <c r="H70" i="3"/>
  <c r="J67" i="3"/>
  <c r="D70" i="3"/>
  <c r="M37" i="3"/>
  <c r="C39" i="3"/>
  <c r="E67" i="3"/>
  <c r="E70" i="3"/>
  <c r="M25" i="3"/>
  <c r="C50" i="3"/>
  <c r="G70" i="3"/>
  <c r="G67" i="3"/>
  <c r="I70" i="3" l="1"/>
  <c r="M50" i="3"/>
  <c r="C51" i="3"/>
  <c r="C62" i="3"/>
  <c r="M39" i="3"/>
  <c r="O39" i="3" s="1"/>
  <c r="M51" i="3" l="1"/>
  <c r="C63" i="3"/>
  <c r="C65" i="3" s="1"/>
  <c r="C70" i="3" l="1"/>
  <c r="M70" i="3" s="1"/>
  <c r="C67" i="3"/>
  <c r="M65" i="3"/>
  <c r="M67" i="3" s="1"/>
</calcChain>
</file>

<file path=xl/sharedStrings.xml><?xml version="1.0" encoding="utf-8"?>
<sst xmlns="http://schemas.openxmlformats.org/spreadsheetml/2006/main" count="63" uniqueCount="53">
  <si>
    <t xml:space="preserve">Primera parte . Datos Fiscales </t>
  </si>
  <si>
    <t>Utilidad fiscal</t>
  </si>
  <si>
    <t>Ingresos Acumulables ejercicio anterior</t>
  </si>
  <si>
    <t>Servicios</t>
  </si>
  <si>
    <t>Sumas</t>
  </si>
  <si>
    <t xml:space="preserve">Intereses Acumulables </t>
  </si>
  <si>
    <t>porcentaje</t>
  </si>
  <si>
    <t>Suma</t>
  </si>
  <si>
    <t>Empresa 1</t>
  </si>
  <si>
    <t>Empresa 2</t>
  </si>
  <si>
    <t>% intereses no deducibles</t>
  </si>
  <si>
    <t>b) Intereses devengados (Deudas)</t>
  </si>
  <si>
    <t>c) Depreciaciones</t>
  </si>
  <si>
    <t>b) reparto 20 millones</t>
  </si>
  <si>
    <t xml:space="preserve"> </t>
  </si>
  <si>
    <t>b) Requiere</t>
  </si>
  <si>
    <t xml:space="preserve">Ajuste por la inflación deducible </t>
  </si>
  <si>
    <t xml:space="preserve">Ajuste por la inflación Acumulable </t>
  </si>
  <si>
    <t>Deducción por activos fijos, gastos diferidos</t>
  </si>
  <si>
    <t xml:space="preserve">a) Ingresos acumulables ejercicio anterior </t>
  </si>
  <si>
    <t>a) Utilidad fiscal</t>
  </si>
  <si>
    <t>d) Utilidad fiscal ajustada</t>
  </si>
  <si>
    <t>e) 30% (limite)</t>
  </si>
  <si>
    <t>a) Intereses devengados</t>
  </si>
  <si>
    <t>b) Intereses ganados</t>
  </si>
  <si>
    <t>c) Reparto $20 millones</t>
  </si>
  <si>
    <t>d) Intereses netos</t>
  </si>
  <si>
    <t>a) Limite</t>
  </si>
  <si>
    <t>c) Intereses no deducibles</t>
  </si>
  <si>
    <t>intereses deducibles</t>
  </si>
  <si>
    <t>Intereses devengados deudas</t>
  </si>
  <si>
    <t>Empresa 3</t>
  </si>
  <si>
    <t xml:space="preserve">Cédula de intereses  2020 </t>
  </si>
  <si>
    <t>Paso #1. Determinar la utilidad fiscal ajustada</t>
  </si>
  <si>
    <t>Paso #2. Determinar los intereses netos</t>
  </si>
  <si>
    <t>Paso #3. Determinar intereses no deducibles</t>
  </si>
  <si>
    <t>A. Cálculos por grupo</t>
  </si>
  <si>
    <t>Reparto $20 millones</t>
  </si>
  <si>
    <t>B. Cálculos por empresa</t>
  </si>
  <si>
    <t>Empresa 4</t>
  </si>
  <si>
    <t>Empresa 5</t>
  </si>
  <si>
    <t>Empresa 6</t>
  </si>
  <si>
    <t>Empresa 7</t>
  </si>
  <si>
    <t>Empresa 8</t>
  </si>
  <si>
    <t xml:space="preserve">controladoraGrupo </t>
  </si>
  <si>
    <t xml:space="preserve">Intereses Devengados Deudas </t>
  </si>
  <si>
    <t>Comentarios</t>
  </si>
  <si>
    <t xml:space="preserve">  Se deben repartir los $20 millones entre todas las empresas del grupo</t>
  </si>
  <si>
    <t>Comentarios:</t>
  </si>
  <si>
    <t>se refiere a la formula para repartir el límite de intereses que no juegan en la fórmula (segundo  párrafo de la fracción XXXII del artículo 28 de la LISR)</t>
  </si>
  <si>
    <t>se refiere a la formula para determinar la utilidad fiscal ajustada (cuarto párrafo de la fracción XXXII del artículo 28 de la LISR)</t>
  </si>
  <si>
    <t>se refiere a la formula para determinar los intereses netos (tercer párrafo de la fracción XXXII del artículo 28 de la LISR)</t>
  </si>
  <si>
    <t>Nombre comercial del grupo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</si>
</sst>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#,##0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164" fontId="0" fillId="0" borderId="0" xfId="0" applyNumberFormat="1" applyFont="1" applyAlignment="1">
      <alignment horizontal="right"/>
    </xf>
    <xf numFmtId="164" fontId="0" fillId="0" borderId="8" xfId="0" applyNumberFormat="1" applyFont="1" applyBorder="1" applyAlignment="1">
      <alignment horizontal="right"/>
    </xf>
    <xf numFmtId="164" fontId="0" fillId="0" borderId="0" xfId="1" applyNumberFormat="1" applyFont="1" applyBorder="1" applyAlignment="1">
      <alignment horizontal="right"/>
    </xf>
    <xf numFmtId="164" fontId="0" fillId="0" borderId="5" xfId="1" applyNumberFormat="1" applyFont="1" applyBorder="1" applyAlignment="1">
      <alignment horizontal="right"/>
    </xf>
    <xf numFmtId="164" fontId="0" fillId="0" borderId="0" xfId="1" applyNumberFormat="1" applyFont="1" applyFill="1" applyBorder="1" applyAlignment="1">
      <alignment horizontal="right"/>
    </xf>
    <xf numFmtId="164" fontId="0" fillId="0" borderId="9" xfId="0" applyNumberFormat="1" applyFont="1" applyBorder="1" applyAlignment="1">
      <alignment horizontal="right"/>
    </xf>
    <xf numFmtId="164" fontId="0" fillId="0" borderId="6" xfId="1" applyNumberFormat="1" applyFont="1" applyBorder="1" applyAlignment="1">
      <alignment horizontal="right"/>
    </xf>
    <xf numFmtId="164" fontId="0" fillId="0" borderId="7" xfId="1" applyNumberFormat="1" applyFont="1" applyBorder="1" applyAlignment="1">
      <alignment horizontal="right"/>
    </xf>
    <xf numFmtId="164" fontId="0" fillId="0" borderId="0" xfId="0" applyNumberFormat="1" applyFont="1" applyAlignment="1">
      <alignment horizontal="left"/>
    </xf>
    <xf numFmtId="164" fontId="0" fillId="2" borderId="1" xfId="0" applyNumberFormat="1" applyFont="1" applyFill="1" applyBorder="1" applyAlignment="1">
      <alignment horizontal="left"/>
    </xf>
    <xf numFmtId="164" fontId="0" fillId="0" borderId="8" xfId="0" applyNumberFormat="1" applyFont="1" applyBorder="1" applyAlignment="1">
      <alignment horizontal="left"/>
    </xf>
    <xf numFmtId="164" fontId="0" fillId="0" borderId="9" xfId="0" applyNumberFormat="1" applyFont="1" applyBorder="1" applyAlignment="1">
      <alignment horizontal="left"/>
    </xf>
    <xf numFmtId="164" fontId="0" fillId="0" borderId="7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5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left"/>
    </xf>
    <xf numFmtId="164" fontId="0" fillId="2" borderId="1" xfId="0" applyNumberFormat="1" applyFont="1" applyFill="1" applyBorder="1" applyAlignment="1">
      <alignment horizontal="center"/>
    </xf>
    <xf numFmtId="164" fontId="0" fillId="2" borderId="4" xfId="0" applyNumberFormat="1" applyFont="1" applyFill="1" applyBorder="1" applyAlignment="1">
      <alignment horizontal="center"/>
    </xf>
    <xf numFmtId="164" fontId="0" fillId="0" borderId="0" xfId="0" applyNumberFormat="1" applyFont="1" applyAlignment="1"/>
    <xf numFmtId="164" fontId="0" fillId="2" borderId="2" xfId="0" applyNumberFormat="1" applyFont="1" applyFill="1" applyBorder="1" applyAlignment="1">
      <alignment horizontal="left"/>
    </xf>
    <xf numFmtId="164" fontId="0" fillId="2" borderId="3" xfId="0" applyNumberFormat="1" applyFont="1" applyFill="1" applyBorder="1" applyAlignment="1">
      <alignment horizontal="left"/>
    </xf>
    <xf numFmtId="164" fontId="0" fillId="2" borderId="4" xfId="0" applyNumberFormat="1" applyFont="1" applyFill="1" applyBorder="1" applyAlignment="1">
      <alignment horizontal="left"/>
    </xf>
    <xf numFmtId="164" fontId="0" fillId="3" borderId="1" xfId="0" applyNumberFormat="1" applyFont="1" applyFill="1" applyBorder="1" applyAlignment="1">
      <alignment horizontal="left"/>
    </xf>
    <xf numFmtId="164" fontId="0" fillId="0" borderId="8" xfId="0" applyNumberFormat="1" applyFont="1" applyBorder="1" applyAlignment="1">
      <alignment horizontal="right" vertical="center"/>
    </xf>
    <xf numFmtId="164" fontId="0" fillId="0" borderId="8" xfId="1" applyNumberFormat="1" applyFont="1" applyBorder="1" applyAlignment="1">
      <alignment horizontal="right"/>
    </xf>
    <xf numFmtId="165" fontId="0" fillId="0" borderId="8" xfId="2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left"/>
    </xf>
    <xf numFmtId="164" fontId="2" fillId="0" borderId="8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3" borderId="1" xfId="0" applyNumberFormat="1" applyFont="1" applyFill="1" applyBorder="1" applyAlignment="1">
      <alignment horizontal="left"/>
    </xf>
    <xf numFmtId="164" fontId="2" fillId="2" borderId="4" xfId="0" applyNumberFormat="1" applyFont="1" applyFill="1" applyBorder="1" applyAlignment="1">
      <alignment horizontal="center"/>
    </xf>
    <xf numFmtId="164" fontId="2" fillId="0" borderId="8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right" vertical="center"/>
    </xf>
    <xf numFmtId="10" fontId="2" fillId="0" borderId="0" xfId="2" applyNumberFormat="1" applyFont="1" applyBorder="1" applyAlignment="1">
      <alignment horizontal="right" vertical="center"/>
    </xf>
    <xf numFmtId="10" fontId="2" fillId="0" borderId="5" xfId="2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 vertical="center"/>
    </xf>
    <xf numFmtId="164" fontId="2" fillId="0" borderId="5" xfId="2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left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3D825-3AFB-4882-AA5B-F83052728643}">
  <dimension ref="B1:M16"/>
  <sheetViews>
    <sheetView topLeftCell="C1" workbookViewId="0">
      <selection activeCell="M11" sqref="M11"/>
    </sheetView>
  </sheetViews>
  <sheetFormatPr baseColWidth="10" defaultColWidth="11.5" defaultRowHeight="15" x14ac:dyDescent="0.2"/>
  <cols>
    <col min="1" max="1" width="3.1640625" style="1" customWidth="1"/>
    <col min="2" max="2" width="43.83203125" style="9" customWidth="1"/>
    <col min="3" max="3" width="18.6640625" style="1" customWidth="1"/>
    <col min="4" max="4" width="20.1640625" style="1" customWidth="1"/>
    <col min="5" max="10" width="17.5" style="1" customWidth="1"/>
    <col min="11" max="11" width="19.1640625" style="1" customWidth="1"/>
    <col min="12" max="12" width="16.1640625" style="1" customWidth="1"/>
    <col min="13" max="13" width="18.6640625" style="1" customWidth="1"/>
    <col min="14" max="16384" width="11.5" style="1"/>
  </cols>
  <sheetData>
    <row r="1" spans="2:13" x14ac:dyDescent="0.2">
      <c r="B1" s="9" t="s">
        <v>52</v>
      </c>
    </row>
    <row r="3" spans="2:13" ht="16" thickBot="1" x14ac:dyDescent="0.25"/>
    <row r="4" spans="2:13" ht="16" thickBot="1" x14ac:dyDescent="0.25">
      <c r="B4" s="20" t="s">
        <v>32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</row>
    <row r="5" spans="2:13" ht="16" thickBot="1" x14ac:dyDescent="0.25">
      <c r="C5" s="19"/>
    </row>
    <row r="6" spans="2:13" ht="16" thickBot="1" x14ac:dyDescent="0.25">
      <c r="B6" s="10" t="s">
        <v>0</v>
      </c>
      <c r="C6" s="17" t="s">
        <v>8</v>
      </c>
      <c r="D6" s="17" t="s">
        <v>9</v>
      </c>
      <c r="E6" s="17" t="s">
        <v>31</v>
      </c>
      <c r="F6" s="17" t="s">
        <v>39</v>
      </c>
      <c r="G6" s="17" t="s">
        <v>40</v>
      </c>
      <c r="H6" s="17" t="s">
        <v>41</v>
      </c>
      <c r="I6" s="17" t="s">
        <v>42</v>
      </c>
      <c r="J6" s="17" t="s">
        <v>43</v>
      </c>
      <c r="K6" s="17" t="s">
        <v>3</v>
      </c>
      <c r="L6" s="17" t="s">
        <v>44</v>
      </c>
      <c r="M6" s="18" t="s">
        <v>4</v>
      </c>
    </row>
    <row r="7" spans="2:13" x14ac:dyDescent="0.2">
      <c r="B7" s="11" t="s">
        <v>1</v>
      </c>
      <c r="C7" s="3">
        <v>1421000</v>
      </c>
      <c r="D7" s="3">
        <v>-1545201</v>
      </c>
      <c r="E7" s="3">
        <v>4250000</v>
      </c>
      <c r="F7" s="3">
        <v>3400000</v>
      </c>
      <c r="G7" s="3">
        <v>4462500</v>
      </c>
      <c r="H7" s="3">
        <v>-1854241.2</v>
      </c>
      <c r="I7" s="3">
        <v>1776250</v>
      </c>
      <c r="J7" s="3">
        <v>6375000</v>
      </c>
      <c r="K7" s="3">
        <v>271000</v>
      </c>
      <c r="L7" s="3">
        <v>2115348</v>
      </c>
      <c r="M7" s="4">
        <f t="shared" ref="M7:M11" si="0">SUM(C7:L7)</f>
        <v>20671655.800000001</v>
      </c>
    </row>
    <row r="8" spans="2:13" x14ac:dyDescent="0.2">
      <c r="B8" s="11" t="s">
        <v>5</v>
      </c>
      <c r="C8" s="3">
        <v>1240000</v>
      </c>
      <c r="D8" s="3">
        <v>172016</v>
      </c>
      <c r="E8" s="3">
        <v>2401000</v>
      </c>
      <c r="F8" s="3">
        <v>1920800</v>
      </c>
      <c r="G8" s="3">
        <v>2521050</v>
      </c>
      <c r="H8" s="3">
        <v>206419.19999999998</v>
      </c>
      <c r="I8" s="3">
        <v>1550000</v>
      </c>
      <c r="J8" s="3">
        <v>3601500</v>
      </c>
      <c r="K8" s="3">
        <v>3425210</v>
      </c>
      <c r="L8" s="3">
        <v>827544</v>
      </c>
      <c r="M8" s="4">
        <f t="shared" si="0"/>
        <v>17865539.199999999</v>
      </c>
    </row>
    <row r="9" spans="2:13" x14ac:dyDescent="0.2">
      <c r="B9" s="11" t="s">
        <v>45</v>
      </c>
      <c r="C9" s="3">
        <v>16289400</v>
      </c>
      <c r="D9" s="3">
        <v>9273166</v>
      </c>
      <c r="E9" s="3">
        <v>12273166</v>
      </c>
      <c r="F9" s="3">
        <v>9818532.8000000007</v>
      </c>
      <c r="G9" s="3">
        <v>12886824.300000001</v>
      </c>
      <c r="H9" s="3">
        <v>11127799.199999999</v>
      </c>
      <c r="I9" s="3">
        <v>20361750</v>
      </c>
      <c r="J9" s="3">
        <v>18409749</v>
      </c>
      <c r="K9" s="3">
        <v>273166</v>
      </c>
      <c r="L9" s="3">
        <v>927166</v>
      </c>
      <c r="M9" s="4">
        <f t="shared" si="0"/>
        <v>111640719.3</v>
      </c>
    </row>
    <row r="10" spans="2:13" x14ac:dyDescent="0.2">
      <c r="B10" s="11" t="s">
        <v>16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52371</v>
      </c>
      <c r="L10" s="3">
        <v>496052</v>
      </c>
      <c r="M10" s="4">
        <f t="shared" si="0"/>
        <v>548423</v>
      </c>
    </row>
    <row r="11" spans="2:13" x14ac:dyDescent="0.2">
      <c r="B11" s="11" t="s">
        <v>17</v>
      </c>
      <c r="C11" s="3">
        <f>1239000</f>
        <v>1239000</v>
      </c>
      <c r="D11" s="3">
        <v>857700</v>
      </c>
      <c r="E11" s="3">
        <v>2111600</v>
      </c>
      <c r="F11" s="3">
        <v>1689280</v>
      </c>
      <c r="G11" s="3">
        <v>2217180</v>
      </c>
      <c r="H11" s="3">
        <v>1029240</v>
      </c>
      <c r="I11" s="3">
        <v>1548750</v>
      </c>
      <c r="J11" s="3">
        <v>3167400</v>
      </c>
      <c r="K11" s="3">
        <v>0</v>
      </c>
      <c r="L11" s="3">
        <v>0</v>
      </c>
      <c r="M11" s="4">
        <f t="shared" si="0"/>
        <v>13860150</v>
      </c>
    </row>
    <row r="12" spans="2:13" x14ac:dyDescent="0.2">
      <c r="B12" s="11"/>
      <c r="C12" s="3"/>
      <c r="D12" s="3"/>
      <c r="E12" s="3"/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/>
      <c r="L12" s="3"/>
      <c r="M12" s="4"/>
    </row>
    <row r="13" spans="2:13" x14ac:dyDescent="0.2">
      <c r="B13" s="11" t="s">
        <v>18</v>
      </c>
      <c r="C13" s="3">
        <v>2293000</v>
      </c>
      <c r="D13" s="5">
        <v>1350560</v>
      </c>
      <c r="E13" s="5">
        <v>1926302</v>
      </c>
      <c r="F13" s="3">
        <v>1541041.6</v>
      </c>
      <c r="G13" s="3">
        <v>2022617.1</v>
      </c>
      <c r="H13" s="3">
        <v>1620672</v>
      </c>
      <c r="I13" s="3">
        <v>2866250</v>
      </c>
      <c r="J13" s="3">
        <v>2889453</v>
      </c>
      <c r="K13" s="5">
        <v>323645</v>
      </c>
      <c r="L13" s="5">
        <v>254520</v>
      </c>
      <c r="M13" s="4">
        <f t="shared" ref="M13" si="1">SUM(C13:L13)</f>
        <v>17088060.699999999</v>
      </c>
    </row>
    <row r="14" spans="2:13" x14ac:dyDescent="0.2">
      <c r="B14" s="11"/>
      <c r="C14" s="3"/>
      <c r="D14" s="5"/>
      <c r="E14" s="3"/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/>
      <c r="L14" s="3"/>
      <c r="M14" s="4"/>
    </row>
    <row r="15" spans="2:13" x14ac:dyDescent="0.2">
      <c r="B15" s="11" t="s">
        <v>2</v>
      </c>
      <c r="C15" s="3">
        <v>337089450</v>
      </c>
      <c r="D15" s="3">
        <v>209009520</v>
      </c>
      <c r="E15" s="3">
        <v>416157225</v>
      </c>
      <c r="F15" s="3">
        <v>332925780</v>
      </c>
      <c r="G15" s="3">
        <v>436965086.25</v>
      </c>
      <c r="H15" s="3">
        <v>250811424</v>
      </c>
      <c r="I15" s="3">
        <v>421361812.5</v>
      </c>
      <c r="J15" s="3">
        <v>624235837.5</v>
      </c>
      <c r="K15" s="3">
        <v>4990050</v>
      </c>
      <c r="L15" s="3">
        <v>2739671</v>
      </c>
      <c r="M15" s="4">
        <f>SUM(C15:L15)</f>
        <v>3036285856.25</v>
      </c>
    </row>
    <row r="16" spans="2:13" ht="16" thickBot="1" x14ac:dyDescent="0.25">
      <c r="B16" s="12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76AE7-5BC5-4FEA-9A88-698758037E5B}">
  <dimension ref="B3:O71"/>
  <sheetViews>
    <sheetView tabSelected="1" topLeftCell="B1" zoomScale="90" zoomScaleNormal="90" workbookViewId="0">
      <selection activeCell="F19" sqref="F19"/>
    </sheetView>
  </sheetViews>
  <sheetFormatPr baseColWidth="10" defaultColWidth="11.5" defaultRowHeight="15" x14ac:dyDescent="0.2"/>
  <cols>
    <col min="1" max="1" width="3.1640625" style="1" customWidth="1"/>
    <col min="2" max="2" width="43.83203125" style="9" customWidth="1"/>
    <col min="3" max="3" width="18.6640625" style="1" customWidth="1"/>
    <col min="4" max="4" width="20.1640625" style="1" customWidth="1"/>
    <col min="5" max="10" width="17.5" style="1" customWidth="1"/>
    <col min="11" max="11" width="19.1640625" style="1" customWidth="1"/>
    <col min="12" max="12" width="16.1640625" style="1" customWidth="1"/>
    <col min="13" max="13" width="18.6640625" style="1" customWidth="1"/>
    <col min="14" max="16384" width="11.5" style="1"/>
  </cols>
  <sheetData>
    <row r="3" spans="2:13" ht="16" thickBot="1" x14ac:dyDescent="0.25"/>
    <row r="4" spans="2:13" ht="16" thickBot="1" x14ac:dyDescent="0.25">
      <c r="B4" s="20" t="s">
        <v>32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</row>
    <row r="5" spans="2:13" ht="16" thickBot="1" x14ac:dyDescent="0.25">
      <c r="C5" s="19"/>
    </row>
    <row r="6" spans="2:13" ht="16" thickBot="1" x14ac:dyDescent="0.25">
      <c r="B6" s="10" t="s">
        <v>0</v>
      </c>
      <c r="C6" s="17" t="str">
        <f>'Datos Generales'!C6</f>
        <v>Empresa 1</v>
      </c>
      <c r="D6" s="17" t="str">
        <f>'Datos Generales'!D6</f>
        <v>Empresa 2</v>
      </c>
      <c r="E6" s="17" t="str">
        <f>'Datos Generales'!E6</f>
        <v>Empresa 3</v>
      </c>
      <c r="F6" s="17" t="str">
        <f>'Datos Generales'!F6</f>
        <v>Empresa 4</v>
      </c>
      <c r="G6" s="17" t="str">
        <f>'Datos Generales'!G6</f>
        <v>Empresa 5</v>
      </c>
      <c r="H6" s="17" t="str">
        <f>'Datos Generales'!H6</f>
        <v>Empresa 6</v>
      </c>
      <c r="I6" s="17" t="str">
        <f>'Datos Generales'!I6</f>
        <v>Empresa 7</v>
      </c>
      <c r="J6" s="17" t="str">
        <f>'Datos Generales'!J6</f>
        <v>Empresa 8</v>
      </c>
      <c r="K6" s="17" t="str">
        <f>'Datos Generales'!K6</f>
        <v>Servicios</v>
      </c>
      <c r="L6" s="17" t="str">
        <f>'Datos Generales'!L6</f>
        <v xml:space="preserve">controladoraGrupo </v>
      </c>
      <c r="M6" s="17" t="str">
        <f>'Datos Generales'!M6</f>
        <v>Sumas</v>
      </c>
    </row>
    <row r="7" spans="2:13" ht="16" thickBot="1" x14ac:dyDescent="0.25">
      <c r="B7" s="11" t="s">
        <v>1</v>
      </c>
      <c r="C7" s="17">
        <f>'Datos Generales'!C7</f>
        <v>1421000</v>
      </c>
      <c r="D7" s="17">
        <f>'Datos Generales'!D7</f>
        <v>-1545201</v>
      </c>
      <c r="E7" s="17">
        <f>'Datos Generales'!E7</f>
        <v>4250000</v>
      </c>
      <c r="F7" s="17">
        <f>'Datos Generales'!F7</f>
        <v>3400000</v>
      </c>
      <c r="G7" s="17">
        <f>'Datos Generales'!G7</f>
        <v>4462500</v>
      </c>
      <c r="H7" s="17">
        <f>'Datos Generales'!H7</f>
        <v>-1854241.2</v>
      </c>
      <c r="I7" s="17">
        <f>'Datos Generales'!I7</f>
        <v>1776250</v>
      </c>
      <c r="J7" s="17">
        <f>'Datos Generales'!J7</f>
        <v>6375000</v>
      </c>
      <c r="K7" s="17">
        <f>'Datos Generales'!K7</f>
        <v>271000</v>
      </c>
      <c r="L7" s="17">
        <f>'Datos Generales'!L7</f>
        <v>2115348</v>
      </c>
      <c r="M7" s="17">
        <f>SUM(C7:L7)</f>
        <v>20671655.800000001</v>
      </c>
    </row>
    <row r="8" spans="2:13" ht="16" thickBot="1" x14ac:dyDescent="0.25">
      <c r="B8" s="11" t="s">
        <v>5</v>
      </c>
      <c r="C8" s="17">
        <f>'Datos Generales'!C8</f>
        <v>1240000</v>
      </c>
      <c r="D8" s="17">
        <f>'Datos Generales'!D8</f>
        <v>172016</v>
      </c>
      <c r="E8" s="17">
        <f>'Datos Generales'!E8</f>
        <v>2401000</v>
      </c>
      <c r="F8" s="17">
        <f>'Datos Generales'!F8</f>
        <v>1920800</v>
      </c>
      <c r="G8" s="17">
        <f>'Datos Generales'!G8</f>
        <v>2521050</v>
      </c>
      <c r="H8" s="17">
        <f>'Datos Generales'!H8</f>
        <v>206419.19999999998</v>
      </c>
      <c r="I8" s="17">
        <f>'Datos Generales'!I8</f>
        <v>1550000</v>
      </c>
      <c r="J8" s="17">
        <f>'Datos Generales'!J8</f>
        <v>3601500</v>
      </c>
      <c r="K8" s="17">
        <f>'Datos Generales'!K8</f>
        <v>3425210</v>
      </c>
      <c r="L8" s="17">
        <f>'Datos Generales'!L8</f>
        <v>827544</v>
      </c>
      <c r="M8" s="17">
        <f t="shared" ref="M8:M11" si="0">SUM(C8:L8)</f>
        <v>17865539.199999999</v>
      </c>
    </row>
    <row r="9" spans="2:13" ht="16" thickBot="1" x14ac:dyDescent="0.25">
      <c r="B9" s="11" t="s">
        <v>45</v>
      </c>
      <c r="C9" s="17">
        <f>'Datos Generales'!C9</f>
        <v>16289400</v>
      </c>
      <c r="D9" s="17">
        <f>'Datos Generales'!D9</f>
        <v>9273166</v>
      </c>
      <c r="E9" s="17">
        <f>'Datos Generales'!E9</f>
        <v>12273166</v>
      </c>
      <c r="F9" s="17">
        <f>'Datos Generales'!F9</f>
        <v>9818532.8000000007</v>
      </c>
      <c r="G9" s="17">
        <f>'Datos Generales'!G9</f>
        <v>12886824.300000001</v>
      </c>
      <c r="H9" s="17">
        <f>'Datos Generales'!H9</f>
        <v>11127799.199999999</v>
      </c>
      <c r="I9" s="17">
        <f>'Datos Generales'!I9</f>
        <v>20361750</v>
      </c>
      <c r="J9" s="17">
        <f>'Datos Generales'!J9</f>
        <v>18409749</v>
      </c>
      <c r="K9" s="17">
        <f>'Datos Generales'!K9</f>
        <v>273166</v>
      </c>
      <c r="L9" s="17">
        <f>'Datos Generales'!L9</f>
        <v>927166</v>
      </c>
      <c r="M9" s="17">
        <f t="shared" si="0"/>
        <v>111640719.3</v>
      </c>
    </row>
    <row r="10" spans="2:13" ht="16" thickBot="1" x14ac:dyDescent="0.25">
      <c r="B10" s="11" t="s">
        <v>16</v>
      </c>
      <c r="C10" s="17">
        <f>'Datos Generales'!C10</f>
        <v>0</v>
      </c>
      <c r="D10" s="17">
        <f>'Datos Generales'!D10</f>
        <v>0</v>
      </c>
      <c r="E10" s="17">
        <f>'Datos Generales'!E10</f>
        <v>0</v>
      </c>
      <c r="F10" s="17">
        <f>'Datos Generales'!F10</f>
        <v>0</v>
      </c>
      <c r="G10" s="17">
        <f>'Datos Generales'!G10</f>
        <v>0</v>
      </c>
      <c r="H10" s="17">
        <f>'Datos Generales'!H10</f>
        <v>0</v>
      </c>
      <c r="I10" s="17">
        <f>'Datos Generales'!I10</f>
        <v>0</v>
      </c>
      <c r="J10" s="17">
        <f>'Datos Generales'!J10</f>
        <v>0</v>
      </c>
      <c r="K10" s="17">
        <f>'Datos Generales'!K10</f>
        <v>52371</v>
      </c>
      <c r="L10" s="17">
        <f>'Datos Generales'!L10</f>
        <v>496052</v>
      </c>
      <c r="M10" s="17">
        <f t="shared" si="0"/>
        <v>548423</v>
      </c>
    </row>
    <row r="11" spans="2:13" ht="16" thickBot="1" x14ac:dyDescent="0.25">
      <c r="B11" s="11" t="s">
        <v>17</v>
      </c>
      <c r="C11" s="17">
        <f>'Datos Generales'!C11</f>
        <v>1239000</v>
      </c>
      <c r="D11" s="17">
        <f>'Datos Generales'!D11</f>
        <v>857700</v>
      </c>
      <c r="E11" s="17">
        <f>'Datos Generales'!E11</f>
        <v>2111600</v>
      </c>
      <c r="F11" s="17">
        <f>'Datos Generales'!F11</f>
        <v>1689280</v>
      </c>
      <c r="G11" s="17">
        <f>'Datos Generales'!G11</f>
        <v>2217180</v>
      </c>
      <c r="H11" s="17">
        <f>'Datos Generales'!H11</f>
        <v>1029240</v>
      </c>
      <c r="I11" s="17">
        <f>'Datos Generales'!I11</f>
        <v>1548750</v>
      </c>
      <c r="J11" s="17">
        <f>'Datos Generales'!J11</f>
        <v>3167400</v>
      </c>
      <c r="K11" s="17">
        <f>'Datos Generales'!K11</f>
        <v>0</v>
      </c>
      <c r="L11" s="17">
        <f>'Datos Generales'!L11</f>
        <v>0</v>
      </c>
      <c r="M11" s="17">
        <f t="shared" si="0"/>
        <v>13860150</v>
      </c>
    </row>
    <row r="12" spans="2:13" ht="16" thickBot="1" x14ac:dyDescent="0.25">
      <c r="B12" s="1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2:13" ht="16" thickBot="1" x14ac:dyDescent="0.25">
      <c r="B13" s="11" t="s">
        <v>18</v>
      </c>
      <c r="C13" s="17">
        <f>'Datos Generales'!C13</f>
        <v>2293000</v>
      </c>
      <c r="D13" s="17">
        <f>'Datos Generales'!D13</f>
        <v>1350560</v>
      </c>
      <c r="E13" s="17">
        <f>'Datos Generales'!E13</f>
        <v>1926302</v>
      </c>
      <c r="F13" s="17">
        <f>'Datos Generales'!F13</f>
        <v>1541041.6</v>
      </c>
      <c r="G13" s="17">
        <f>'Datos Generales'!G13</f>
        <v>2022617.1</v>
      </c>
      <c r="H13" s="17">
        <f>'Datos Generales'!H13</f>
        <v>1620672</v>
      </c>
      <c r="I13" s="17">
        <f>'Datos Generales'!I13</f>
        <v>2866250</v>
      </c>
      <c r="J13" s="17">
        <f>'Datos Generales'!J13</f>
        <v>2889453</v>
      </c>
      <c r="K13" s="17">
        <f>'Datos Generales'!K13</f>
        <v>323645</v>
      </c>
      <c r="L13" s="17">
        <f>'Datos Generales'!L13</f>
        <v>254520</v>
      </c>
      <c r="M13" s="17">
        <f>SUM(C13:L13)</f>
        <v>17088060.699999999</v>
      </c>
    </row>
    <row r="14" spans="2:13" ht="16" thickBot="1" x14ac:dyDescent="0.25">
      <c r="B14" s="1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2:13" ht="16" thickBot="1" x14ac:dyDescent="0.25">
      <c r="B15" s="11" t="s">
        <v>2</v>
      </c>
      <c r="C15" s="17">
        <f>'Datos Generales'!C15</f>
        <v>337089450</v>
      </c>
      <c r="D15" s="17">
        <f>'Datos Generales'!D15</f>
        <v>209009520</v>
      </c>
      <c r="E15" s="17">
        <f>'Datos Generales'!E15</f>
        <v>416157225</v>
      </c>
      <c r="F15" s="17">
        <f>'Datos Generales'!F15</f>
        <v>332925780</v>
      </c>
      <c r="G15" s="17">
        <f>'Datos Generales'!G15</f>
        <v>436965086.25</v>
      </c>
      <c r="H15" s="17">
        <f>'Datos Generales'!H15</f>
        <v>250811424</v>
      </c>
      <c r="I15" s="17">
        <f>'Datos Generales'!I15</f>
        <v>421361812.5</v>
      </c>
      <c r="J15" s="17">
        <f>'Datos Generales'!J15</f>
        <v>624235837.5</v>
      </c>
      <c r="K15" s="17">
        <f>'Datos Generales'!K15</f>
        <v>4990050</v>
      </c>
      <c r="L15" s="17">
        <f>'Datos Generales'!L15</f>
        <v>2739671</v>
      </c>
      <c r="M15" s="17">
        <f>SUM(C15:L15)</f>
        <v>3036285856.25</v>
      </c>
    </row>
    <row r="16" spans="2:13" ht="16" thickBot="1" x14ac:dyDescent="0.25">
      <c r="B16" s="12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</row>
    <row r="20" spans="2:13" ht="16" thickBot="1" x14ac:dyDescent="0.25">
      <c r="B20" s="28" t="s">
        <v>36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2:13" ht="16" thickBot="1" x14ac:dyDescent="0.25">
      <c r="B21" s="31" t="s">
        <v>37</v>
      </c>
      <c r="C21" s="32" t="str">
        <f>C6</f>
        <v>Empresa 1</v>
      </c>
      <c r="D21" s="32" t="str">
        <f t="shared" ref="D21:M21" si="1">D6</f>
        <v>Empresa 2</v>
      </c>
      <c r="E21" s="32" t="str">
        <f t="shared" si="1"/>
        <v>Empresa 3</v>
      </c>
      <c r="F21" s="32" t="str">
        <f t="shared" si="1"/>
        <v>Empresa 4</v>
      </c>
      <c r="G21" s="32" t="str">
        <f t="shared" si="1"/>
        <v>Empresa 5</v>
      </c>
      <c r="H21" s="32" t="str">
        <f t="shared" si="1"/>
        <v>Empresa 6</v>
      </c>
      <c r="I21" s="32" t="str">
        <f t="shared" si="1"/>
        <v>Empresa 7</v>
      </c>
      <c r="J21" s="32" t="str">
        <f t="shared" si="1"/>
        <v>Empresa 8</v>
      </c>
      <c r="K21" s="32" t="str">
        <f t="shared" si="1"/>
        <v>Servicios</v>
      </c>
      <c r="L21" s="32" t="str">
        <f t="shared" si="1"/>
        <v xml:space="preserve">controladoraGrupo </v>
      </c>
      <c r="M21" s="32" t="str">
        <f t="shared" si="1"/>
        <v>Sumas</v>
      </c>
    </row>
    <row r="22" spans="2:13" x14ac:dyDescent="0.2">
      <c r="B22" s="33" t="s">
        <v>19</v>
      </c>
      <c r="C22" s="34">
        <f>C15</f>
        <v>337089450</v>
      </c>
      <c r="D22" s="34">
        <f t="shared" ref="D22:J22" si="2">D15</f>
        <v>209009520</v>
      </c>
      <c r="E22" s="34">
        <f t="shared" si="2"/>
        <v>416157225</v>
      </c>
      <c r="F22" s="34">
        <f t="shared" si="2"/>
        <v>332925780</v>
      </c>
      <c r="G22" s="34">
        <f t="shared" si="2"/>
        <v>436965086.25</v>
      </c>
      <c r="H22" s="34">
        <f t="shared" si="2"/>
        <v>250811424</v>
      </c>
      <c r="I22" s="34">
        <f t="shared" si="2"/>
        <v>421361812.5</v>
      </c>
      <c r="J22" s="34">
        <f t="shared" si="2"/>
        <v>624235837.5</v>
      </c>
      <c r="K22" s="34">
        <f t="shared" ref="K22:M22" si="3">K15</f>
        <v>4990050</v>
      </c>
      <c r="L22" s="34">
        <f t="shared" si="3"/>
        <v>2739671</v>
      </c>
      <c r="M22" s="34">
        <f t="shared" si="3"/>
        <v>3036285856.25</v>
      </c>
    </row>
    <row r="23" spans="2:13" x14ac:dyDescent="0.2">
      <c r="B23" s="33" t="s">
        <v>6</v>
      </c>
      <c r="C23" s="35">
        <f>C22/$M$22</f>
        <v>0.11102032745241129</v>
      </c>
      <c r="D23" s="35">
        <f t="shared" ref="D23:L23" si="4">D22/$M$22</f>
        <v>6.8837234007386783E-2</v>
      </c>
      <c r="E23" s="35">
        <f t="shared" si="4"/>
        <v>0.13706127970242557</v>
      </c>
      <c r="F23" s="35">
        <f t="shared" si="4"/>
        <v>0.10964902376194047</v>
      </c>
      <c r="G23" s="35">
        <f t="shared" si="4"/>
        <v>0.14391434368754685</v>
      </c>
      <c r="H23" s="35">
        <f t="shared" si="4"/>
        <v>8.2604680808864142E-2</v>
      </c>
      <c r="I23" s="35">
        <f t="shared" si="4"/>
        <v>0.1387754093155141</v>
      </c>
      <c r="J23" s="35">
        <f t="shared" si="4"/>
        <v>0.20559191955363837</v>
      </c>
      <c r="K23" s="35">
        <f t="shared" si="4"/>
        <v>1.6434717402277199E-3</v>
      </c>
      <c r="L23" s="35">
        <f t="shared" si="4"/>
        <v>9.0230997004467242E-4</v>
      </c>
      <c r="M23" s="36">
        <f>SUM(C23:L23)</f>
        <v>1</v>
      </c>
    </row>
    <row r="24" spans="2:13" x14ac:dyDescent="0.2">
      <c r="B24" s="33" t="s">
        <v>14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7"/>
    </row>
    <row r="25" spans="2:13" x14ac:dyDescent="0.2">
      <c r="B25" s="33" t="s">
        <v>13</v>
      </c>
      <c r="C25" s="34">
        <f>C23*20000000</f>
        <v>2220406.5490482259</v>
      </c>
      <c r="D25" s="34">
        <f t="shared" ref="D25:L25" si="5">D23*20000000</f>
        <v>1376744.6801477356</v>
      </c>
      <c r="E25" s="34">
        <f t="shared" si="5"/>
        <v>2741225.5940485112</v>
      </c>
      <c r="F25" s="34">
        <f t="shared" si="5"/>
        <v>2192980.4752388094</v>
      </c>
      <c r="G25" s="34">
        <f t="shared" si="5"/>
        <v>2878286.8737509372</v>
      </c>
      <c r="H25" s="34">
        <f t="shared" si="5"/>
        <v>1652093.6161772828</v>
      </c>
      <c r="I25" s="34">
        <f t="shared" si="5"/>
        <v>2775508.186310282</v>
      </c>
      <c r="J25" s="34">
        <f t="shared" si="5"/>
        <v>4111838.3910727673</v>
      </c>
      <c r="K25" s="34">
        <f t="shared" si="5"/>
        <v>32869.434804554396</v>
      </c>
      <c r="L25" s="34">
        <f t="shared" si="5"/>
        <v>18046.199400893449</v>
      </c>
      <c r="M25" s="38">
        <f>SUM(C25:L25)</f>
        <v>20000000</v>
      </c>
    </row>
    <row r="26" spans="2:13" ht="16" thickBot="1" x14ac:dyDescent="0.25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1"/>
    </row>
    <row r="28" spans="2:13" x14ac:dyDescent="0.2">
      <c r="B28" s="9" t="s">
        <v>46</v>
      </c>
    </row>
    <row r="29" spans="2:13" x14ac:dyDescent="0.2">
      <c r="B29" s="9" t="s">
        <v>49</v>
      </c>
    </row>
    <row r="30" spans="2:13" x14ac:dyDescent="0.2">
      <c r="B30" s="9" t="s">
        <v>47</v>
      </c>
    </row>
    <row r="32" spans="2:13" ht="16" thickBot="1" x14ac:dyDescent="0.25">
      <c r="B32" s="28" t="s">
        <v>38</v>
      </c>
    </row>
    <row r="33" spans="2:15" ht="16" thickBot="1" x14ac:dyDescent="0.25">
      <c r="B33" s="23" t="s">
        <v>33</v>
      </c>
      <c r="C33" s="17" t="str">
        <f>C6</f>
        <v>Empresa 1</v>
      </c>
      <c r="D33" s="17" t="str">
        <f t="shared" ref="D33:L33" si="6">D6</f>
        <v>Empresa 2</v>
      </c>
      <c r="E33" s="17" t="str">
        <f t="shared" si="6"/>
        <v>Empresa 3</v>
      </c>
      <c r="F33" s="17" t="str">
        <f t="shared" ref="F33:J33" si="7">F6</f>
        <v>Empresa 4</v>
      </c>
      <c r="G33" s="17" t="str">
        <f t="shared" si="7"/>
        <v>Empresa 5</v>
      </c>
      <c r="H33" s="17" t="str">
        <f t="shared" si="7"/>
        <v>Empresa 6</v>
      </c>
      <c r="I33" s="17" t="str">
        <f t="shared" si="7"/>
        <v>Empresa 7</v>
      </c>
      <c r="J33" s="17" t="str">
        <f t="shared" si="7"/>
        <v>Empresa 8</v>
      </c>
      <c r="K33" s="17" t="str">
        <f t="shared" si="6"/>
        <v>Servicios</v>
      </c>
      <c r="L33" s="17" t="str">
        <f t="shared" si="6"/>
        <v xml:space="preserve">controladoraGrupo </v>
      </c>
      <c r="M33" s="18"/>
    </row>
    <row r="34" spans="2:15" ht="16" thickBot="1" x14ac:dyDescent="0.25">
      <c r="B34" s="11" t="s">
        <v>20</v>
      </c>
      <c r="C34" s="24">
        <f>C7</f>
        <v>1421000</v>
      </c>
      <c r="D34" s="24">
        <f t="shared" ref="D34:J34" si="8">D7</f>
        <v>-1545201</v>
      </c>
      <c r="E34" s="24">
        <f t="shared" si="8"/>
        <v>4250000</v>
      </c>
      <c r="F34" s="24">
        <f t="shared" si="8"/>
        <v>3400000</v>
      </c>
      <c r="G34" s="24">
        <f t="shared" si="8"/>
        <v>4462500</v>
      </c>
      <c r="H34" s="24">
        <f t="shared" si="8"/>
        <v>-1854241.2</v>
      </c>
      <c r="I34" s="24">
        <f t="shared" si="8"/>
        <v>1776250</v>
      </c>
      <c r="J34" s="24">
        <f t="shared" si="8"/>
        <v>6375000</v>
      </c>
      <c r="K34" s="24">
        <f t="shared" ref="K34:L34" si="9">K7</f>
        <v>271000</v>
      </c>
      <c r="L34" s="24">
        <f t="shared" si="9"/>
        <v>2115348</v>
      </c>
      <c r="M34" s="17">
        <f t="shared" ref="M34:M37" si="10">SUM(C34:L34)</f>
        <v>20671655.800000001</v>
      </c>
    </row>
    <row r="35" spans="2:15" ht="16" thickBot="1" x14ac:dyDescent="0.25">
      <c r="B35" s="11" t="s">
        <v>11</v>
      </c>
      <c r="C35" s="25">
        <f>C9</f>
        <v>16289400</v>
      </c>
      <c r="D35" s="25">
        <f>D9</f>
        <v>9273166</v>
      </c>
      <c r="E35" s="25">
        <f>E9</f>
        <v>12273166</v>
      </c>
      <c r="F35" s="25">
        <f t="shared" ref="F35:J35" si="11">F9</f>
        <v>9818532.8000000007</v>
      </c>
      <c r="G35" s="25">
        <f t="shared" si="11"/>
        <v>12886824.300000001</v>
      </c>
      <c r="H35" s="25">
        <f t="shared" si="11"/>
        <v>11127799.199999999</v>
      </c>
      <c r="I35" s="25">
        <f t="shared" si="11"/>
        <v>20361750</v>
      </c>
      <c r="J35" s="25">
        <f t="shared" si="11"/>
        <v>18409749</v>
      </c>
      <c r="K35" s="25">
        <f t="shared" ref="K35:L35" si="12">K9</f>
        <v>273166</v>
      </c>
      <c r="L35" s="25">
        <f t="shared" si="12"/>
        <v>927166</v>
      </c>
      <c r="M35" s="17">
        <f t="shared" si="10"/>
        <v>111640719.3</v>
      </c>
    </row>
    <row r="36" spans="2:15" ht="16" thickBot="1" x14ac:dyDescent="0.25">
      <c r="B36" s="11" t="s">
        <v>12</v>
      </c>
      <c r="C36" s="2">
        <f>C13</f>
        <v>2293000</v>
      </c>
      <c r="D36" s="2">
        <f>D13</f>
        <v>1350560</v>
      </c>
      <c r="E36" s="2">
        <f>E13</f>
        <v>1926302</v>
      </c>
      <c r="F36" s="2">
        <f t="shared" ref="F36:J36" si="13">F13</f>
        <v>1541041.6</v>
      </c>
      <c r="G36" s="2">
        <f t="shared" si="13"/>
        <v>2022617.1</v>
      </c>
      <c r="H36" s="2">
        <f t="shared" si="13"/>
        <v>1620672</v>
      </c>
      <c r="I36" s="2">
        <f t="shared" si="13"/>
        <v>2866250</v>
      </c>
      <c r="J36" s="2">
        <f t="shared" si="13"/>
        <v>2889453</v>
      </c>
      <c r="K36" s="2">
        <f t="shared" ref="K36:L36" si="14">K13</f>
        <v>323645</v>
      </c>
      <c r="L36" s="2">
        <f t="shared" si="14"/>
        <v>254520</v>
      </c>
      <c r="M36" s="17">
        <f t="shared" si="10"/>
        <v>17088060.699999999</v>
      </c>
    </row>
    <row r="37" spans="2:15" ht="16" thickBot="1" x14ac:dyDescent="0.25">
      <c r="B37" s="11" t="s">
        <v>21</v>
      </c>
      <c r="C37" s="2">
        <f>SUM(C34:C36)</f>
        <v>20003400</v>
      </c>
      <c r="D37" s="2">
        <f>SUM(D34:D36)</f>
        <v>9078525</v>
      </c>
      <c r="E37" s="2">
        <f>SUM(E34:E36)</f>
        <v>18449468</v>
      </c>
      <c r="F37" s="2">
        <f t="shared" ref="F37:J37" si="15">SUM(F34:F36)</f>
        <v>14759574.4</v>
      </c>
      <c r="G37" s="2">
        <f t="shared" si="15"/>
        <v>19371941.400000002</v>
      </c>
      <c r="H37" s="2">
        <f t="shared" si="15"/>
        <v>10894230</v>
      </c>
      <c r="I37" s="2">
        <f t="shared" si="15"/>
        <v>25004250</v>
      </c>
      <c r="J37" s="2">
        <f t="shared" si="15"/>
        <v>27674202</v>
      </c>
      <c r="K37" s="2">
        <f t="shared" ref="K37" si="16">SUM(K34:K36)</f>
        <v>867811</v>
      </c>
      <c r="L37" s="2">
        <f t="shared" ref="L37" si="17">SUM(L34:L36)</f>
        <v>3297034</v>
      </c>
      <c r="M37" s="17">
        <f t="shared" si="10"/>
        <v>149400435.80000001</v>
      </c>
    </row>
    <row r="38" spans="2:15" ht="16" thickBot="1" x14ac:dyDescent="0.25"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15"/>
    </row>
    <row r="39" spans="2:15" ht="16" thickBot="1" x14ac:dyDescent="0.25">
      <c r="B39" s="11" t="s">
        <v>22</v>
      </c>
      <c r="C39" s="2">
        <f>C37*0.3</f>
        <v>6001020</v>
      </c>
      <c r="D39" s="2">
        <f>D37*0.3</f>
        <v>2723557.5</v>
      </c>
      <c r="E39" s="2">
        <f>E37*0.3</f>
        <v>5534840.3999999994</v>
      </c>
      <c r="F39" s="2">
        <f t="shared" ref="F39:J39" si="18">F37*0.3</f>
        <v>4427872.32</v>
      </c>
      <c r="G39" s="2">
        <f t="shared" si="18"/>
        <v>5811582.4200000009</v>
      </c>
      <c r="H39" s="2">
        <f t="shared" si="18"/>
        <v>3268269</v>
      </c>
      <c r="I39" s="2">
        <f t="shared" si="18"/>
        <v>7501275</v>
      </c>
      <c r="J39" s="2">
        <f t="shared" si="18"/>
        <v>8302260.5999999996</v>
      </c>
      <c r="K39" s="2">
        <f t="shared" ref="K39:L39" si="19">K37*0.3</f>
        <v>260343.3</v>
      </c>
      <c r="L39" s="2">
        <f t="shared" si="19"/>
        <v>989110.2</v>
      </c>
      <c r="M39" s="17">
        <f>SUM(C39:L39)</f>
        <v>44820130.740000002</v>
      </c>
      <c r="O39" s="1">
        <f>M37*0.3-M39</f>
        <v>0</v>
      </c>
    </row>
    <row r="40" spans="2:15" ht="16" thickBot="1" x14ac:dyDescent="0.25">
      <c r="B40" s="12"/>
      <c r="C40" s="6"/>
      <c r="D40" s="6"/>
      <c r="E40" s="6"/>
      <c r="F40" s="6"/>
      <c r="G40" s="6"/>
      <c r="H40" s="6"/>
      <c r="I40" s="6"/>
      <c r="J40" s="6"/>
      <c r="K40" s="6"/>
      <c r="L40" s="6"/>
      <c r="M40" s="13"/>
    </row>
    <row r="42" spans="2:15" x14ac:dyDescent="0.2">
      <c r="B42" s="9" t="s">
        <v>48</v>
      </c>
    </row>
    <row r="43" spans="2:15" x14ac:dyDescent="0.2">
      <c r="B43" s="9" t="s">
        <v>50</v>
      </c>
    </row>
    <row r="45" spans="2:15" ht="16" thickBot="1" x14ac:dyDescent="0.25"/>
    <row r="46" spans="2:15" ht="16" thickBot="1" x14ac:dyDescent="0.25">
      <c r="B46" s="23" t="s">
        <v>34</v>
      </c>
      <c r="C46" s="17" t="str">
        <f>C6</f>
        <v>Empresa 1</v>
      </c>
      <c r="D46" s="17" t="str">
        <f t="shared" ref="D46:L46" si="20">D6</f>
        <v>Empresa 2</v>
      </c>
      <c r="E46" s="17" t="str">
        <f t="shared" si="20"/>
        <v>Empresa 3</v>
      </c>
      <c r="F46" s="17" t="str">
        <f t="shared" si="20"/>
        <v>Empresa 4</v>
      </c>
      <c r="G46" s="17" t="str">
        <f t="shared" si="20"/>
        <v>Empresa 5</v>
      </c>
      <c r="H46" s="17" t="str">
        <f t="shared" si="20"/>
        <v>Empresa 6</v>
      </c>
      <c r="I46" s="17" t="str">
        <f t="shared" si="20"/>
        <v>Empresa 7</v>
      </c>
      <c r="J46" s="17" t="str">
        <f t="shared" si="20"/>
        <v>Empresa 8</v>
      </c>
      <c r="K46" s="17" t="str">
        <f t="shared" si="20"/>
        <v>Servicios</v>
      </c>
      <c r="L46" s="17" t="str">
        <f t="shared" si="20"/>
        <v xml:space="preserve">controladoraGrupo </v>
      </c>
      <c r="M46" s="18"/>
    </row>
    <row r="47" spans="2:15" ht="16" thickBot="1" x14ac:dyDescent="0.25">
      <c r="B47" s="11" t="s">
        <v>23</v>
      </c>
      <c r="C47" s="2">
        <f>C9</f>
        <v>16289400</v>
      </c>
      <c r="D47" s="2">
        <f>D9</f>
        <v>9273166</v>
      </c>
      <c r="E47" s="2">
        <f>E9</f>
        <v>12273166</v>
      </c>
      <c r="F47" s="2">
        <f t="shared" ref="F47:L47" si="21">F9</f>
        <v>9818532.8000000007</v>
      </c>
      <c r="G47" s="2">
        <f t="shared" si="21"/>
        <v>12886824.300000001</v>
      </c>
      <c r="H47" s="2">
        <f t="shared" si="21"/>
        <v>11127799.199999999</v>
      </c>
      <c r="I47" s="2">
        <f t="shared" si="21"/>
        <v>20361750</v>
      </c>
      <c r="J47" s="2">
        <f t="shared" si="21"/>
        <v>18409749</v>
      </c>
      <c r="K47" s="2">
        <f t="shared" si="21"/>
        <v>273166</v>
      </c>
      <c r="L47" s="2">
        <f t="shared" si="21"/>
        <v>927166</v>
      </c>
      <c r="M47" s="17">
        <f t="shared" ref="M47:M51" si="22">SUM(C47:L47)</f>
        <v>111640719.3</v>
      </c>
    </row>
    <row r="48" spans="2:15" ht="16" thickBot="1" x14ac:dyDescent="0.25">
      <c r="B48" s="11" t="s">
        <v>24</v>
      </c>
      <c r="C48" s="2">
        <f>C8</f>
        <v>1240000</v>
      </c>
      <c r="D48" s="2">
        <f>D8</f>
        <v>172016</v>
      </c>
      <c r="E48" s="2">
        <f>E8</f>
        <v>2401000</v>
      </c>
      <c r="F48" s="2">
        <f t="shared" ref="F48:L48" si="23">F8</f>
        <v>1920800</v>
      </c>
      <c r="G48" s="2">
        <f t="shared" si="23"/>
        <v>2521050</v>
      </c>
      <c r="H48" s="2">
        <f t="shared" si="23"/>
        <v>206419.19999999998</v>
      </c>
      <c r="I48" s="2">
        <f t="shared" si="23"/>
        <v>1550000</v>
      </c>
      <c r="J48" s="2">
        <f t="shared" si="23"/>
        <v>3601500</v>
      </c>
      <c r="K48" s="2">
        <f t="shared" si="23"/>
        <v>3425210</v>
      </c>
      <c r="L48" s="2">
        <f t="shared" si="23"/>
        <v>827544</v>
      </c>
      <c r="M48" s="17">
        <f t="shared" si="22"/>
        <v>17865539.199999999</v>
      </c>
    </row>
    <row r="49" spans="2:13" ht="16" thickBot="1" x14ac:dyDescent="0.25">
      <c r="B49" s="11" t="s">
        <v>7</v>
      </c>
      <c r="C49" s="2">
        <f>C47-C48</f>
        <v>15049400</v>
      </c>
      <c r="D49" s="2">
        <f>D47-D48</f>
        <v>9101150</v>
      </c>
      <c r="E49" s="2">
        <f>E47-E48</f>
        <v>9872166</v>
      </c>
      <c r="F49" s="2">
        <f t="shared" ref="F49:L49" si="24">F47-F48</f>
        <v>7897732.8000000007</v>
      </c>
      <c r="G49" s="2">
        <f t="shared" si="24"/>
        <v>10365774.300000001</v>
      </c>
      <c r="H49" s="2">
        <f t="shared" si="24"/>
        <v>10921380</v>
      </c>
      <c r="I49" s="2">
        <f t="shared" si="24"/>
        <v>18811750</v>
      </c>
      <c r="J49" s="2">
        <f t="shared" si="24"/>
        <v>14808249</v>
      </c>
      <c r="K49" s="2">
        <f t="shared" si="24"/>
        <v>-3152044</v>
      </c>
      <c r="L49" s="2">
        <f t="shared" si="24"/>
        <v>99622</v>
      </c>
      <c r="M49" s="17">
        <f t="shared" si="22"/>
        <v>93775180.099999994</v>
      </c>
    </row>
    <row r="50" spans="2:13" ht="16" thickBot="1" x14ac:dyDescent="0.25">
      <c r="B50" s="11" t="s">
        <v>25</v>
      </c>
      <c r="C50" s="2">
        <f>C25</f>
        <v>2220406.5490482259</v>
      </c>
      <c r="D50" s="2">
        <f t="shared" ref="D50:L50" si="25">D25</f>
        <v>1376744.6801477356</v>
      </c>
      <c r="E50" s="2">
        <f t="shared" si="25"/>
        <v>2741225.5940485112</v>
      </c>
      <c r="F50" s="2">
        <f t="shared" si="25"/>
        <v>2192980.4752388094</v>
      </c>
      <c r="G50" s="2">
        <f t="shared" si="25"/>
        <v>2878286.8737509372</v>
      </c>
      <c r="H50" s="2">
        <f t="shared" si="25"/>
        <v>1652093.6161772828</v>
      </c>
      <c r="I50" s="2">
        <f t="shared" si="25"/>
        <v>2775508.186310282</v>
      </c>
      <c r="J50" s="2">
        <f t="shared" si="25"/>
        <v>4111838.3910727673</v>
      </c>
      <c r="K50" s="2">
        <f t="shared" si="25"/>
        <v>32869.434804554396</v>
      </c>
      <c r="L50" s="2">
        <f t="shared" si="25"/>
        <v>18046.199400893449</v>
      </c>
      <c r="M50" s="17">
        <f t="shared" si="22"/>
        <v>20000000</v>
      </c>
    </row>
    <row r="51" spans="2:13" ht="16" thickBot="1" x14ac:dyDescent="0.25">
      <c r="B51" s="11" t="s">
        <v>26</v>
      </c>
      <c r="C51" s="29">
        <f>+C49-C50</f>
        <v>12828993.450951774</v>
      </c>
      <c r="D51" s="29">
        <f>+D49-D50</f>
        <v>7724405.3198522646</v>
      </c>
      <c r="E51" s="29">
        <f>+E49-E50</f>
        <v>7130940.4059514888</v>
      </c>
      <c r="F51" s="29">
        <f t="shared" ref="F51:L51" si="26">+F49-F50</f>
        <v>5704752.3247611914</v>
      </c>
      <c r="G51" s="29">
        <f t="shared" si="26"/>
        <v>7487487.4262490636</v>
      </c>
      <c r="H51" s="29">
        <f t="shared" si="26"/>
        <v>9269286.3838227168</v>
      </c>
      <c r="I51" s="29">
        <f t="shared" si="26"/>
        <v>16036241.813689718</v>
      </c>
      <c r="J51" s="29">
        <f t="shared" si="26"/>
        <v>10696410.608927233</v>
      </c>
      <c r="K51" s="29">
        <f t="shared" si="26"/>
        <v>-3184913.4348045546</v>
      </c>
      <c r="L51" s="29">
        <f t="shared" si="26"/>
        <v>81575.800599106558</v>
      </c>
      <c r="M51" s="17">
        <f t="shared" si="22"/>
        <v>73775180.100000009</v>
      </c>
    </row>
    <row r="52" spans="2:13" ht="16" thickBot="1" x14ac:dyDescent="0.25">
      <c r="B52" s="12"/>
      <c r="C52" s="6"/>
      <c r="D52" s="6"/>
      <c r="E52" s="6"/>
      <c r="F52" s="6"/>
      <c r="G52" s="6"/>
      <c r="H52" s="6"/>
      <c r="I52" s="6"/>
      <c r="J52" s="6"/>
      <c r="K52" s="6"/>
      <c r="L52" s="6"/>
      <c r="M52" s="13"/>
    </row>
    <row r="53" spans="2:13" x14ac:dyDescent="0.2">
      <c r="B53" s="16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2:13" x14ac:dyDescent="0.2">
      <c r="B54" s="9" t="s">
        <v>48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2:13" x14ac:dyDescent="0.2">
      <c r="B55" s="9" t="s">
        <v>51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2:13" x14ac:dyDescent="0.2">
      <c r="B56" s="16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2:13" x14ac:dyDescent="0.2">
      <c r="B57" s="16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2:13" ht="16" thickBot="1" x14ac:dyDescent="0.25">
      <c r="B58" s="16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2:13" ht="16" hidden="1" thickBot="1" x14ac:dyDescent="0.25">
      <c r="B59" s="16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2:13" ht="16" hidden="1" thickBot="1" x14ac:dyDescent="0.25">
      <c r="B60" s="16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2:13" ht="16" thickBot="1" x14ac:dyDescent="0.25">
      <c r="B61" s="23" t="s">
        <v>35</v>
      </c>
      <c r="C61" s="17" t="str">
        <f>C6</f>
        <v>Empresa 1</v>
      </c>
      <c r="D61" s="17" t="str">
        <f t="shared" ref="D61:M61" si="27">D6</f>
        <v>Empresa 2</v>
      </c>
      <c r="E61" s="17" t="str">
        <f t="shared" si="27"/>
        <v>Empresa 3</v>
      </c>
      <c r="F61" s="17" t="str">
        <f t="shared" si="27"/>
        <v>Empresa 4</v>
      </c>
      <c r="G61" s="17" t="str">
        <f t="shared" si="27"/>
        <v>Empresa 5</v>
      </c>
      <c r="H61" s="17" t="str">
        <f t="shared" si="27"/>
        <v>Empresa 6</v>
      </c>
      <c r="I61" s="17" t="str">
        <f t="shared" si="27"/>
        <v>Empresa 7</v>
      </c>
      <c r="J61" s="17" t="str">
        <f t="shared" si="27"/>
        <v>Empresa 8</v>
      </c>
      <c r="K61" s="17" t="str">
        <f t="shared" si="27"/>
        <v>Servicios</v>
      </c>
      <c r="L61" s="17" t="str">
        <f t="shared" si="27"/>
        <v xml:space="preserve">controladoraGrupo </v>
      </c>
      <c r="M61" s="17" t="str">
        <f t="shared" si="27"/>
        <v>Sumas</v>
      </c>
    </row>
    <row r="62" spans="2:13" x14ac:dyDescent="0.2">
      <c r="B62" s="42" t="s">
        <v>27</v>
      </c>
      <c r="C62" s="27">
        <f>C39</f>
        <v>6001020</v>
      </c>
      <c r="D62" s="27">
        <f t="shared" ref="D62:L62" si="28">D39</f>
        <v>2723557.5</v>
      </c>
      <c r="E62" s="27">
        <f t="shared" si="28"/>
        <v>5534840.3999999994</v>
      </c>
      <c r="F62" s="27">
        <f t="shared" si="28"/>
        <v>4427872.32</v>
      </c>
      <c r="G62" s="27">
        <f t="shared" si="28"/>
        <v>5811582.4200000009</v>
      </c>
      <c r="H62" s="27">
        <f t="shared" si="28"/>
        <v>3268269</v>
      </c>
      <c r="I62" s="27">
        <f t="shared" si="28"/>
        <v>7501275</v>
      </c>
      <c r="J62" s="27">
        <f t="shared" si="28"/>
        <v>8302260.5999999996</v>
      </c>
      <c r="K62" s="27">
        <f t="shared" si="28"/>
        <v>260343.3</v>
      </c>
      <c r="L62" s="27">
        <f t="shared" si="28"/>
        <v>989110.2</v>
      </c>
      <c r="M62" s="15"/>
    </row>
    <row r="63" spans="2:13" x14ac:dyDescent="0.2">
      <c r="B63" s="11" t="s">
        <v>15</v>
      </c>
      <c r="C63" s="2">
        <f>+C51</f>
        <v>12828993.450951774</v>
      </c>
      <c r="D63" s="2">
        <f t="shared" ref="D63:L63" si="29">+D51</f>
        <v>7724405.3198522646</v>
      </c>
      <c r="E63" s="2">
        <f t="shared" si="29"/>
        <v>7130940.4059514888</v>
      </c>
      <c r="F63" s="2">
        <f t="shared" si="29"/>
        <v>5704752.3247611914</v>
      </c>
      <c r="G63" s="2">
        <f t="shared" si="29"/>
        <v>7487487.4262490636</v>
      </c>
      <c r="H63" s="2">
        <f t="shared" si="29"/>
        <v>9269286.3838227168</v>
      </c>
      <c r="I63" s="2">
        <f t="shared" si="29"/>
        <v>16036241.813689718</v>
      </c>
      <c r="J63" s="2">
        <f t="shared" si="29"/>
        <v>10696410.608927233</v>
      </c>
      <c r="K63" s="2">
        <f t="shared" si="29"/>
        <v>-3184913.4348045546</v>
      </c>
      <c r="L63" s="2">
        <f t="shared" si="29"/>
        <v>81575.800599106558</v>
      </c>
      <c r="M63" s="15"/>
    </row>
    <row r="64" spans="2:13" x14ac:dyDescent="0.2"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15"/>
    </row>
    <row r="65" spans="2:13" x14ac:dyDescent="0.2">
      <c r="B65" s="11" t="s">
        <v>28</v>
      </c>
      <c r="C65" s="29">
        <f>IF(C63&gt;C62,+C63-C62,0)</f>
        <v>6827973.4509517737</v>
      </c>
      <c r="D65" s="29">
        <f t="shared" ref="D65:L65" si="30">IF(D63&gt;D62,+D63-D62,0)</f>
        <v>5000847.8198522646</v>
      </c>
      <c r="E65" s="29">
        <f t="shared" si="30"/>
        <v>1596100.0059514893</v>
      </c>
      <c r="F65" s="29">
        <f t="shared" si="30"/>
        <v>1276880.0047611911</v>
      </c>
      <c r="G65" s="29">
        <f t="shared" si="30"/>
        <v>1675905.0062490627</v>
      </c>
      <c r="H65" s="29">
        <f t="shared" si="30"/>
        <v>6001017.3838227168</v>
      </c>
      <c r="I65" s="29">
        <f t="shared" si="30"/>
        <v>8534966.813689718</v>
      </c>
      <c r="J65" s="29">
        <f t="shared" si="30"/>
        <v>2394150.0089272335</v>
      </c>
      <c r="K65" s="29">
        <f t="shared" si="30"/>
        <v>0</v>
      </c>
      <c r="L65" s="29">
        <f t="shared" si="30"/>
        <v>0</v>
      </c>
      <c r="M65" s="15">
        <f>SUM(C65:L65)</f>
        <v>33307840.494205445</v>
      </c>
    </row>
    <row r="66" spans="2:13" ht="16" thickBot="1" x14ac:dyDescent="0.25">
      <c r="B66" s="12"/>
      <c r="C66" s="6"/>
      <c r="D66" s="6"/>
      <c r="E66" s="6"/>
      <c r="F66" s="6"/>
      <c r="G66" s="6"/>
      <c r="H66" s="6"/>
      <c r="I66" s="6"/>
      <c r="J66" s="6"/>
      <c r="K66" s="6"/>
      <c r="L66" s="6"/>
      <c r="M66" s="15"/>
    </row>
    <row r="67" spans="2:13" x14ac:dyDescent="0.2">
      <c r="B67" s="11" t="s">
        <v>10</v>
      </c>
      <c r="C67" s="26">
        <f>+C65/C68</f>
        <v>0.41916666365561495</v>
      </c>
      <c r="D67" s="26">
        <f t="shared" ref="D67:M67" si="31">+D65/D68</f>
        <v>0.53928160240550693</v>
      </c>
      <c r="E67" s="26">
        <f t="shared" si="31"/>
        <v>0.13004794410435655</v>
      </c>
      <c r="F67" s="26">
        <f t="shared" si="31"/>
        <v>0.13004794410435649</v>
      </c>
      <c r="G67" s="26">
        <f t="shared" si="31"/>
        <v>0.13004794410435647</v>
      </c>
      <c r="H67" s="26">
        <f t="shared" si="31"/>
        <v>0.53928160240550682</v>
      </c>
      <c r="I67" s="26">
        <f t="shared" si="31"/>
        <v>0.41916666365561495</v>
      </c>
      <c r="J67" s="26">
        <f t="shared" si="31"/>
        <v>0.13004794410435652</v>
      </c>
      <c r="K67" s="26">
        <f t="shared" si="31"/>
        <v>0</v>
      </c>
      <c r="L67" s="26">
        <f t="shared" si="31"/>
        <v>0</v>
      </c>
      <c r="M67" s="26">
        <f t="shared" si="31"/>
        <v>0.29834849419682524</v>
      </c>
    </row>
    <row r="68" spans="2:13" x14ac:dyDescent="0.2">
      <c r="B68" s="11" t="s">
        <v>30</v>
      </c>
      <c r="C68" s="2">
        <f>+C47</f>
        <v>16289400</v>
      </c>
      <c r="D68" s="2">
        <f t="shared" ref="D68:L68" si="32">+D47</f>
        <v>9273166</v>
      </c>
      <c r="E68" s="2">
        <f t="shared" si="32"/>
        <v>12273166</v>
      </c>
      <c r="F68" s="2">
        <f t="shared" si="32"/>
        <v>9818532.8000000007</v>
      </c>
      <c r="G68" s="2">
        <f t="shared" si="32"/>
        <v>12886824.300000001</v>
      </c>
      <c r="H68" s="2">
        <f t="shared" si="32"/>
        <v>11127799.199999999</v>
      </c>
      <c r="I68" s="2">
        <f t="shared" si="32"/>
        <v>20361750</v>
      </c>
      <c r="J68" s="2">
        <f t="shared" si="32"/>
        <v>18409749</v>
      </c>
      <c r="K68" s="2">
        <f t="shared" si="32"/>
        <v>273166</v>
      </c>
      <c r="L68" s="2">
        <f t="shared" si="32"/>
        <v>927166</v>
      </c>
      <c r="M68" s="15">
        <f>SUM(C68:L68)</f>
        <v>111640719.3</v>
      </c>
    </row>
    <row r="69" spans="2:13" x14ac:dyDescent="0.2">
      <c r="B69" s="11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15"/>
    </row>
    <row r="70" spans="2:13" x14ac:dyDescent="0.2">
      <c r="B70" s="11" t="s">
        <v>29</v>
      </c>
      <c r="C70" s="2">
        <f>+C68-C65</f>
        <v>9461426.5490482263</v>
      </c>
      <c r="D70" s="2">
        <f t="shared" ref="D70:L70" si="33">+D68-D65</f>
        <v>4272318.1801477354</v>
      </c>
      <c r="E70" s="2">
        <f t="shared" si="33"/>
        <v>10677065.99404851</v>
      </c>
      <c r="F70" s="2">
        <f t="shared" si="33"/>
        <v>8541652.7952388097</v>
      </c>
      <c r="G70" s="2">
        <f t="shared" si="33"/>
        <v>11210919.293750938</v>
      </c>
      <c r="H70" s="2">
        <f t="shared" si="33"/>
        <v>5126781.8161772825</v>
      </c>
      <c r="I70" s="2">
        <f t="shared" si="33"/>
        <v>11826783.186310282</v>
      </c>
      <c r="J70" s="2">
        <f t="shared" si="33"/>
        <v>16015598.991072766</v>
      </c>
      <c r="K70" s="2">
        <f t="shared" si="33"/>
        <v>273166</v>
      </c>
      <c r="L70" s="2">
        <f t="shared" si="33"/>
        <v>927166</v>
      </c>
      <c r="M70" s="15">
        <f>SUM(C70:L70)</f>
        <v>78332878.805794552</v>
      </c>
    </row>
    <row r="71" spans="2:13" ht="16" thickBot="1" x14ac:dyDescent="0.25">
      <c r="B71" s="12"/>
      <c r="C71" s="6"/>
      <c r="D71" s="6"/>
      <c r="E71" s="6"/>
      <c r="F71" s="6"/>
      <c r="G71" s="6"/>
      <c r="H71" s="6"/>
      <c r="I71" s="6"/>
      <c r="J71" s="6"/>
      <c r="K71" s="6"/>
      <c r="L71" s="6"/>
      <c r="M71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 Generales</vt:lpstr>
      <vt:lpstr>Solución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Microsoft Office User</cp:lastModifiedBy>
  <cp:lastPrinted>2019-12-13T17:25:32Z</cp:lastPrinted>
  <dcterms:created xsi:type="dcterms:W3CDTF">2019-12-13T17:11:36Z</dcterms:created>
  <dcterms:modified xsi:type="dcterms:W3CDTF">2021-03-17T15:29:57Z</dcterms:modified>
</cp:coreProperties>
</file>